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teur" sheetId="1" state="visible" r:id="rId3"/>
    <sheet name="Projection 20 a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<sst xmlns="http://schemas.openxmlformats.org/spreadsheetml/2006/main" count="82" uniqueCount="53">
  <si>
    <t xml:space="preserve">CALCULATEUR DE RENTABILITÉ LOCATIVE</t>
  </si>
  <si>
    <t xml:space="preserve">Modèle MonLogeur 2026 — Valeurs en bleu = à remplir   |   Valeurs en noir = calculées automatiquement</t>
  </si>
  <si>
    <t xml:space="preserve">① ACQUISITION DU BIEN</t>
  </si>
  <si>
    <t xml:space="preserve">Prix d'achat du bien</t>
  </si>
  <si>
    <t xml:space="preserve">€</t>
  </si>
  <si>
    <t xml:space="preserve">Frais de notaire</t>
  </si>
  <si>
    <t xml:space="preserve">Frais d'agence achat</t>
  </si>
  <si>
    <t xml:space="preserve">Travaux / Rénovation</t>
  </si>
  <si>
    <t xml:space="preserve">Mobilier (si meublé)</t>
  </si>
  <si>
    <t xml:space="preserve">COÛT TOTAL D'ACQUISITION</t>
  </si>
  <si>
    <t xml:space="preserve">② FINANCEMENT</t>
  </si>
  <si>
    <t xml:space="preserve">Apport personnel</t>
  </si>
  <si>
    <t xml:space="preserve">Montant emprunté</t>
  </si>
  <si>
    <t xml:space="preserve">Taux d'intérêt annuel</t>
  </si>
  <si>
    <t xml:space="preserve">%</t>
  </si>
  <si>
    <t xml:space="preserve">Durée du prêt</t>
  </si>
  <si>
    <t xml:space="preserve">ans</t>
  </si>
  <si>
    <t xml:space="preserve">Mensualité (crédit)</t>
  </si>
  <si>
    <t xml:space="preserve">Coût total du crédit</t>
  </si>
  <si>
    <t xml:space="preserve">③ REVENUS LOCATIFS</t>
  </si>
  <si>
    <t xml:space="preserve">Loyer mensuel (hors charges)</t>
  </si>
  <si>
    <t xml:space="preserve">Charges locataire (mensuel)</t>
  </si>
  <si>
    <t xml:space="preserve">Taux de vacance locative</t>
  </si>
  <si>
    <t xml:space="preserve">Loyer annuel brut</t>
  </si>
  <si>
    <t xml:space="preserve">Loyer annuel net de vacance</t>
  </si>
  <si>
    <t xml:space="preserve">④ CHARGES ANNUELLES</t>
  </si>
  <si>
    <t xml:space="preserve">Taxe foncière</t>
  </si>
  <si>
    <t xml:space="preserve">Charges copropriété (non récup.)</t>
  </si>
  <si>
    <t xml:space="preserve">Assurance PNO (bailleur)</t>
  </si>
  <si>
    <t xml:space="preserve">Frais de gestion (agence)</t>
  </si>
  <si>
    <t xml:space="preserve">Entretien / Réparations</t>
  </si>
  <si>
    <t xml:space="preserve">Intérêts d'emprunt annuels</t>
  </si>
  <si>
    <t xml:space="preserve">Taux d'imposition (IR + PS)</t>
  </si>
  <si>
    <t xml:space="preserve">TOTAL CHARGES ANNUELLES</t>
  </si>
  <si>
    <t xml:space="preserve">⑤ RÉSULTATS — RENTABILITÉ</t>
  </si>
  <si>
    <t xml:space="preserve">Rendement brut</t>
  </si>
  <si>
    <t xml:space="preserve">Rendement net de charges</t>
  </si>
  <si>
    <t xml:space="preserve">Rendement net-net (après impôt)</t>
  </si>
  <si>
    <t xml:space="preserve">Cash-flow mensuel brut</t>
  </si>
  <si>
    <t xml:space="preserve">Cash-flow mensuel net-net</t>
  </si>
  <si>
    <t xml:space="preserve">Point mort locatif (loyer min.)</t>
  </si>
  <si>
    <t xml:space="preserve">Durée de remboursement sur loyers</t>
  </si>
  <si>
    <t xml:space="preserve">Appréciation</t>
  </si>
  <si>
    <t xml:space="preserve">ℹ️  Rendement brut = loyers / coût total.   Rendement net = après charges.   Rendement net-net = après charges + impôts.   Cash-flow = ce qu'il vous reste chaque mois après remboursement du crédit.</t>
  </si>
  <si>
    <t xml:space="preserve">PROJECTION SUR 20 ANS</t>
  </si>
  <si>
    <t xml:space="preserve">Hypothèses : revalorisation loyer annuelle (IRL) =</t>
  </si>
  <si>
    <t xml:space="preserve">Année</t>
  </si>
  <si>
    <t xml:space="preserve">Loyer annuel</t>
  </si>
  <si>
    <t xml:space="preserve">Charges annuelles</t>
  </si>
  <si>
    <t xml:space="preserve">Mensualité crédit</t>
  </si>
  <si>
    <t xml:space="preserve">Cash-flow annuel</t>
  </si>
  <si>
    <t xml:space="preserve">Capital remboursé</t>
  </si>
  <si>
    <t xml:space="preserve">Patrimoine net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</si>
</sst>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&quot; €&quot;"/>
    <numFmt numFmtId="166" formatCode="0.00%"/>
    <numFmt numFmtId="167" formatCode="0&quot; ans&quot;"/>
    <numFmt numFmtId="168" formatCode="#,##0.00&quot; €&quot;"/>
    <numFmt numFmtId="169" formatCode="0.0%"/>
    <numFmt numFmtId="170" formatCode="0.0&quot; ans&quot;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888888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2E75B6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444444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9"/>
      <color rgb="FF444444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D5E8F0"/>
        <bgColor rgb="FFD9EDF7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CE4D6"/>
        <bgColor rgb="FFF2F2F2"/>
      </patternFill>
    </fill>
    <fill>
      <patternFill patternType="solid">
        <fgColor rgb="FFE2EFDA"/>
        <bgColor rgb="FFD9EDF7"/>
      </patternFill>
    </fill>
    <fill>
      <patternFill patternType="solid">
        <fgColor rgb="FFD9EDF7"/>
        <bgColor rgb="FFD5E8F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2E75B6"/>
      </left>
      <right/>
      <top style="thin">
        <color rgb="FF2E75B6"/>
      </top>
      <bottom style="thin">
        <color rgb="FF2E75B6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2E75B6"/>
      </left>
      <right style="thin">
        <color rgb="FF2E75B6"/>
      </right>
      <top style="thin">
        <color rgb="FF2E75B6"/>
      </top>
      <bottom style="thin">
        <color rgb="FF2E75B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2F2F2"/>
      <rgbColor rgb="FFD9ED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5E8F0"/>
      <rgbColor rgb="FFE2EFDA"/>
      <rgbColor rgb="FFFFFF99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10"/>
  </cols>
  <sheetData>
    <row r="1" customFormat="false" ht="36" hidden="false" customHeight="true" outlineLevel="0" collapsed="false">
      <c r="A1" s="1" t="s">
        <v>0</v>
      </c>
      <c r="B1" s="1"/>
      <c r="C1" s="1"/>
    </row>
    <row r="2" customFormat="false" ht="15.75" hidden="false" customHeight="true" outlineLevel="0" collapsed="false">
      <c r="A2" s="2" t="s">
        <v>1</v>
      </c>
      <c r="B2" s="2"/>
      <c r="C2" s="2"/>
    </row>
    <row r="3" customFormat="false" ht="19.5" hidden="false" customHeight="true" outlineLevel="0" collapsed="false">
      <c r="A3" s="3" t="s">
        <v>2</v>
      </c>
      <c r="B3" s="3"/>
      <c r="C3" s="3"/>
    </row>
    <row r="4" customFormat="false" ht="18.75" hidden="false" customHeight="true" outlineLevel="0" collapsed="false">
      <c r="A4" s="4" t="s">
        <v>3</v>
      </c>
      <c r="B4" s="5" t="n">
        <v>200000</v>
      </c>
      <c r="C4" s="6" t="s">
        <v>4</v>
      </c>
    </row>
    <row r="5" customFormat="false" ht="18.75" hidden="false" customHeight="true" outlineLevel="0" collapsed="false">
      <c r="A5" s="4" t="s">
        <v>5</v>
      </c>
      <c r="B5" s="5" t="n">
        <v>16000</v>
      </c>
      <c r="C5" s="6" t="s">
        <v>4</v>
      </c>
    </row>
    <row r="6" customFormat="false" ht="18.75" hidden="false" customHeight="true" outlineLevel="0" collapsed="false">
      <c r="A6" s="4" t="s">
        <v>6</v>
      </c>
      <c r="B6" s="5" t="n">
        <v>0</v>
      </c>
      <c r="C6" s="6" t="s">
        <v>4</v>
      </c>
    </row>
    <row r="7" customFormat="false" ht="18.75" hidden="false" customHeight="true" outlineLevel="0" collapsed="false">
      <c r="A7" s="4" t="s">
        <v>7</v>
      </c>
      <c r="B7" s="5" t="n">
        <v>10000</v>
      </c>
      <c r="C7" s="6" t="s">
        <v>4</v>
      </c>
    </row>
    <row r="8" customFormat="false" ht="18.75" hidden="false" customHeight="true" outlineLevel="0" collapsed="false">
      <c r="A8" s="4" t="s">
        <v>8</v>
      </c>
      <c r="B8" s="5" t="n">
        <v>0</v>
      </c>
      <c r="C8" s="6" t="s">
        <v>4</v>
      </c>
    </row>
    <row r="9" customFormat="false" ht="18.75" hidden="false" customHeight="true" outlineLevel="0" collapsed="false">
      <c r="A9" s="7" t="s">
        <v>9</v>
      </c>
      <c r="B9" s="8" t="n">
        <f aca="false">B4+B5+B6+B7+B8</f>
        <v>226000</v>
      </c>
      <c r="C9" s="6" t="s">
        <v>4</v>
      </c>
    </row>
    <row r="10" customFormat="false" ht="19.5" hidden="false" customHeight="true" outlineLevel="0" collapsed="false">
      <c r="A10" s="3" t="s">
        <v>10</v>
      </c>
      <c r="B10" s="3"/>
      <c r="C10" s="3"/>
    </row>
    <row r="11" customFormat="false" ht="18.75" hidden="false" customHeight="true" outlineLevel="0" collapsed="false">
      <c r="A11" s="4" t="s">
        <v>11</v>
      </c>
      <c r="B11" s="5" t="n">
        <v>40000</v>
      </c>
      <c r="C11" s="6" t="s">
        <v>4</v>
      </c>
    </row>
    <row r="12" customFormat="false" ht="18.75" hidden="false" customHeight="true" outlineLevel="0" collapsed="false">
      <c r="A12" s="4" t="s">
        <v>12</v>
      </c>
      <c r="B12" s="9" t="n">
        <f aca="false">B9-B11</f>
        <v>186000</v>
      </c>
      <c r="C12" s="6" t="s">
        <v>4</v>
      </c>
    </row>
    <row r="13" customFormat="false" ht="18.75" hidden="false" customHeight="true" outlineLevel="0" collapsed="false">
      <c r="A13" s="4" t="s">
        <v>13</v>
      </c>
      <c r="B13" s="10" t="n">
        <v>0.036</v>
      </c>
      <c r="C13" s="6" t="s">
        <v>14</v>
      </c>
    </row>
    <row r="14" customFormat="false" ht="18.75" hidden="false" customHeight="true" outlineLevel="0" collapsed="false">
      <c r="A14" s="4" t="s">
        <v>15</v>
      </c>
      <c r="B14" s="11" t="n">
        <v>20</v>
      </c>
      <c r="C14" s="6" t="s">
        <v>16</v>
      </c>
    </row>
    <row r="15" customFormat="false" ht="18.75" hidden="false" customHeight="true" outlineLevel="0" collapsed="false">
      <c r="A15" s="4" t="s">
        <v>17</v>
      </c>
      <c r="B15" s="12" t="n">
        <f aca="false">IF(B12=0,0,IF(B13=0,B12/(B14*12),(B12*(B13/12))/(1-(1+B13/12)^(-B14*12))))</f>
        <v>1088.30732833548</v>
      </c>
      <c r="C15" s="6" t="s">
        <v>4</v>
      </c>
    </row>
    <row r="16" customFormat="false" ht="18.75" hidden="false" customHeight="true" outlineLevel="0" collapsed="false">
      <c r="A16" s="4" t="s">
        <v>18</v>
      </c>
      <c r="B16" s="9" t="n">
        <f aca="false">B15*B14*12-B12</f>
        <v>75193.758800514</v>
      </c>
      <c r="C16" s="6" t="s">
        <v>4</v>
      </c>
    </row>
    <row r="17" customFormat="false" ht="19.5" hidden="false" customHeight="true" outlineLevel="0" collapsed="false">
      <c r="A17" s="3" t="s">
        <v>19</v>
      </c>
      <c r="B17" s="3"/>
      <c r="C17" s="3"/>
    </row>
    <row r="18" customFormat="false" ht="18.75" hidden="false" customHeight="true" outlineLevel="0" collapsed="false">
      <c r="A18" s="4" t="s">
        <v>20</v>
      </c>
      <c r="B18" s="5" t="n">
        <v>900</v>
      </c>
      <c r="C18" s="6" t="s">
        <v>4</v>
      </c>
    </row>
    <row r="19" customFormat="false" ht="18.75" hidden="false" customHeight="true" outlineLevel="0" collapsed="false">
      <c r="A19" s="4" t="s">
        <v>21</v>
      </c>
      <c r="B19" s="5" t="n">
        <v>80</v>
      </c>
      <c r="C19" s="6" t="s">
        <v>4</v>
      </c>
    </row>
    <row r="20" customFormat="false" ht="18.75" hidden="false" customHeight="true" outlineLevel="0" collapsed="false">
      <c r="A20" s="4" t="s">
        <v>22</v>
      </c>
      <c r="B20" s="13" t="n">
        <v>0.05</v>
      </c>
      <c r="C20" s="6" t="s">
        <v>14</v>
      </c>
    </row>
    <row r="21" customFormat="false" ht="18.75" hidden="false" customHeight="true" outlineLevel="0" collapsed="false">
      <c r="A21" s="4" t="s">
        <v>23</v>
      </c>
      <c r="B21" s="9" t="n">
        <f aca="false">B18*12</f>
        <v>10800</v>
      </c>
      <c r="C21" s="6" t="s">
        <v>4</v>
      </c>
    </row>
    <row r="22" customFormat="false" ht="18.75" hidden="false" customHeight="true" outlineLevel="0" collapsed="false">
      <c r="A22" s="4" t="s">
        <v>24</v>
      </c>
      <c r="B22" s="9" t="n">
        <f aca="false">B21*(1-B20)</f>
        <v>10260</v>
      </c>
      <c r="C22" s="6" t="s">
        <v>4</v>
      </c>
    </row>
    <row r="23" customFormat="false" ht="19.5" hidden="false" customHeight="true" outlineLevel="0" collapsed="false">
      <c r="A23" s="3" t="s">
        <v>25</v>
      </c>
      <c r="B23" s="3"/>
      <c r="C23" s="3"/>
    </row>
    <row r="24" customFormat="false" ht="18.75" hidden="false" customHeight="true" outlineLevel="0" collapsed="false">
      <c r="A24" s="4" t="s">
        <v>26</v>
      </c>
      <c r="B24" s="5" t="n">
        <v>1200</v>
      </c>
      <c r="C24" s="6" t="s">
        <v>4</v>
      </c>
    </row>
    <row r="25" customFormat="false" ht="18.75" hidden="false" customHeight="true" outlineLevel="0" collapsed="false">
      <c r="A25" s="4" t="s">
        <v>27</v>
      </c>
      <c r="B25" s="5" t="n">
        <v>800</v>
      </c>
      <c r="C25" s="6" t="s">
        <v>4</v>
      </c>
    </row>
    <row r="26" customFormat="false" ht="18.75" hidden="false" customHeight="true" outlineLevel="0" collapsed="false">
      <c r="A26" s="4" t="s">
        <v>28</v>
      </c>
      <c r="B26" s="5" t="n">
        <v>250</v>
      </c>
      <c r="C26" s="6" t="s">
        <v>4</v>
      </c>
    </row>
    <row r="27" customFormat="false" ht="18.75" hidden="false" customHeight="true" outlineLevel="0" collapsed="false">
      <c r="A27" s="4" t="s">
        <v>29</v>
      </c>
      <c r="B27" s="5" t="n">
        <v>0</v>
      </c>
      <c r="C27" s="6" t="s">
        <v>4</v>
      </c>
    </row>
    <row r="28" customFormat="false" ht="18.75" hidden="false" customHeight="true" outlineLevel="0" collapsed="false">
      <c r="A28" s="4" t="s">
        <v>30</v>
      </c>
      <c r="B28" s="5" t="n">
        <v>400</v>
      </c>
      <c r="C28" s="6" t="s">
        <v>4</v>
      </c>
    </row>
    <row r="29" customFormat="false" ht="18.75" hidden="false" customHeight="true" outlineLevel="0" collapsed="false">
      <c r="A29" s="4" t="s">
        <v>31</v>
      </c>
      <c r="B29" s="9" t="n">
        <f aca="false">B15*12-IF(B12=0,0,B12/B14/12*12)</f>
        <v>3759.6879400257</v>
      </c>
      <c r="C29" s="6" t="s">
        <v>4</v>
      </c>
    </row>
    <row r="30" customFormat="false" ht="18.75" hidden="false" customHeight="true" outlineLevel="0" collapsed="false">
      <c r="A30" s="4" t="s">
        <v>32</v>
      </c>
      <c r="B30" s="13" t="n">
        <v>0.3</v>
      </c>
      <c r="C30" s="6" t="s">
        <v>14</v>
      </c>
    </row>
    <row r="31" customFormat="false" ht="18.75" hidden="false" customHeight="true" outlineLevel="0" collapsed="false">
      <c r="A31" s="14" t="s">
        <v>33</v>
      </c>
      <c r="B31" s="15" t="n">
        <f aca="false">B24+B25+B26+B27+B28</f>
        <v>2650</v>
      </c>
      <c r="C31" s="6" t="s">
        <v>4</v>
      </c>
    </row>
    <row r="32" customFormat="false" ht="19.5" hidden="false" customHeight="true" outlineLevel="0" collapsed="false">
      <c r="A32" s="3" t="s">
        <v>34</v>
      </c>
      <c r="B32" s="3"/>
      <c r="C32" s="3"/>
    </row>
    <row r="33" customFormat="false" ht="18.75" hidden="false" customHeight="true" outlineLevel="0" collapsed="false">
      <c r="A33" s="16" t="s">
        <v>35</v>
      </c>
      <c r="B33" s="17" t="n">
        <f aca="false">IF(B9=0,0,B21/B9)</f>
        <v>0.047787610619469</v>
      </c>
      <c r="C33" s="6" t="s">
        <v>14</v>
      </c>
    </row>
    <row r="34" customFormat="false" ht="18.75" hidden="false" customHeight="true" outlineLevel="0" collapsed="false">
      <c r="A34" s="16" t="s">
        <v>36</v>
      </c>
      <c r="B34" s="17" t="n">
        <f aca="false">IF(B9=0,0,(B22-B31)/B9)</f>
        <v>0.0336725663716814</v>
      </c>
      <c r="C34" s="6" t="s">
        <v>14</v>
      </c>
    </row>
    <row r="35" customFormat="false" ht="18.75" hidden="false" customHeight="true" outlineLevel="0" collapsed="false">
      <c r="A35" s="18" t="s">
        <v>37</v>
      </c>
      <c r="B35" s="19" t="n">
        <f aca="false">IF(B9=0,0,(B22-B31-B22*B30)/B9)</f>
        <v>0.0200530973451327</v>
      </c>
      <c r="C35" s="20" t="s">
        <v>14</v>
      </c>
    </row>
    <row r="36" customFormat="false" ht="18.75" hidden="false" customHeight="true" outlineLevel="0" collapsed="false">
      <c r="A36" s="4" t="s">
        <v>38</v>
      </c>
      <c r="B36" s="21" t="n">
        <f aca="false">(B22-B31)/12-B15</f>
        <v>-454.140661668808</v>
      </c>
      <c r="C36" s="6" t="s">
        <v>4</v>
      </c>
    </row>
    <row r="37" customFormat="false" ht="18.75" hidden="false" customHeight="true" outlineLevel="0" collapsed="false">
      <c r="A37" s="18" t="s">
        <v>39</v>
      </c>
      <c r="B37" s="22" t="n">
        <f aca="false">(B22-B31-B22*B30)/12-B15</f>
        <v>-710.640661668808</v>
      </c>
      <c r="C37" s="20" t="s">
        <v>4</v>
      </c>
    </row>
    <row r="38" customFormat="false" ht="18.75" hidden="false" customHeight="true" outlineLevel="0" collapsed="false">
      <c r="A38" s="4" t="s">
        <v>40</v>
      </c>
      <c r="B38" s="12" t="n">
        <f aca="false">(B31+B15*12)/12</f>
        <v>1309.14066166881</v>
      </c>
      <c r="C38" s="6" t="s">
        <v>4</v>
      </c>
    </row>
    <row r="39" customFormat="false" ht="18.75" hidden="false" customHeight="true" outlineLevel="0" collapsed="false">
      <c r="A39" s="4" t="s">
        <v>41</v>
      </c>
      <c r="B39" s="23" t="n">
        <f aca="false">IF(B22=0,0,B9/B22)</f>
        <v>22.0272904483431</v>
      </c>
      <c r="C39" s="6" t="s">
        <v>16</v>
      </c>
    </row>
    <row r="40" customFormat="false" ht="19.5" hidden="false" customHeight="true" outlineLevel="0" collapsed="false">
      <c r="A40" s="4" t="s">
        <v>42</v>
      </c>
      <c r="B40" s="24" t="str">
        <f aca="false">IF(B35&gt;=0.07,"🟢 Excellente (&gt;7%)",IF(B35&gt;=0.05,"🟡 Correcte (5-7%)",IF(B35&gt;=0.03,"🟠 Faible (3-5%)","🔴 Insuffisante (&lt;3%)")))</f>
        <v>🔴 Insuffisante (&lt;3%)</v>
      </c>
    </row>
    <row r="41" customFormat="false" ht="7.5" hidden="false" customHeight="true" outlineLevel="0" collapsed="false"/>
    <row r="42" customFormat="false" ht="36" hidden="false" customHeight="true" outlineLevel="0" collapsed="false">
      <c r="A42" s="25" t="s">
        <v>43</v>
      </c>
      <c r="B42" s="25"/>
      <c r="C42" s="25"/>
    </row>
  </sheetData>
  <mergeCells count="8">
    <mergeCell ref="A1:C1"/>
    <mergeCell ref="A2:C2"/>
    <mergeCell ref="A3:C3"/>
    <mergeCell ref="A10:C10"/>
    <mergeCell ref="A17:C17"/>
    <mergeCell ref="A23:C23"/>
    <mergeCell ref="A32:C32"/>
    <mergeCell ref="A42:C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7" min="4" style="0" width="16"/>
  </cols>
  <sheetData>
    <row r="1" customFormat="false" ht="30" hidden="false" customHeight="true" outlineLevel="0" collapsed="false">
      <c r="A1" s="26" t="s">
        <v>44</v>
      </c>
      <c r="B1" s="26"/>
      <c r="C1" s="26"/>
      <c r="D1" s="26"/>
      <c r="E1" s="26"/>
      <c r="F1" s="26"/>
      <c r="G1" s="26"/>
    </row>
    <row r="2" customFormat="false" ht="15.75" hidden="false" customHeight="true" outlineLevel="0" collapsed="false">
      <c r="A2" s="27" t="s">
        <v>45</v>
      </c>
      <c r="B2" s="27"/>
      <c r="C2" s="27"/>
      <c r="D2" s="27"/>
      <c r="E2" s="28" t="n">
        <v>0.02</v>
      </c>
    </row>
    <row r="3" customFormat="false" ht="27.75" hidden="false" customHeight="true" outlineLevel="0" collapsed="false">
      <c r="A3" s="29" t="s">
        <v>46</v>
      </c>
      <c r="B3" s="29" t="s">
        <v>47</v>
      </c>
      <c r="C3" s="29" t="s">
        <v>48</v>
      </c>
      <c r="D3" s="29" t="s">
        <v>49</v>
      </c>
      <c r="E3" s="29" t="s">
        <v>50</v>
      </c>
      <c r="F3" s="29" t="s">
        <v>51</v>
      </c>
      <c r="G3" s="29" t="s">
        <v>52</v>
      </c>
    </row>
    <row r="4" customFormat="false" ht="18.75" hidden="false" customHeight="true" outlineLevel="0" collapsed="false">
      <c r="A4" s="30" t="n">
        <v>1</v>
      </c>
      <c r="B4" s="31" t="n">
        <f aca="false">Calculateur!B22</f>
        <v>10260</v>
      </c>
      <c r="C4" s="31" t="n">
        <f aca="false">Calculateur!B31</f>
        <v>2650</v>
      </c>
      <c r="D4" s="31" t="n">
        <f aca="false">Calculateur!B15*12</f>
        <v>13059.6879400257</v>
      </c>
      <c r="E4" s="32" t="n">
        <f aca="false">B4-C4-D4</f>
        <v>-5449.6879400257</v>
      </c>
      <c r="F4" s="31" t="n">
        <f aca="false">Calculateur!B15*12</f>
        <v>13059.6879400257</v>
      </c>
      <c r="G4" s="31" t="n">
        <f aca="false">Calculateur!B4-(Calculateur!B12-F4)</f>
        <v>27059.6879400257</v>
      </c>
    </row>
    <row r="5" customFormat="false" ht="18.75" hidden="false" customHeight="true" outlineLevel="0" collapsed="false">
      <c r="A5" s="30" t="n">
        <v>2</v>
      </c>
      <c r="B5" s="33" t="n">
        <f aca="false">B4*(1+E$2)</f>
        <v>10465.2</v>
      </c>
      <c r="C5" s="33" t="n">
        <f aca="false">Calculateur!B31</f>
        <v>2650</v>
      </c>
      <c r="D5" s="33" t="n">
        <f aca="false">Calculateur!B15*12</f>
        <v>13059.6879400257</v>
      </c>
      <c r="E5" s="34" t="n">
        <f aca="false">B5-C5-D5</f>
        <v>-5244.4879400257</v>
      </c>
      <c r="F5" s="33" t="n">
        <f aca="false">F4+D5</f>
        <v>26119.3758800514</v>
      </c>
      <c r="G5" s="33" t="n">
        <f aca="false">Calculateur!B4-(Calculateur!B12-F5)</f>
        <v>40119.3758800514</v>
      </c>
    </row>
    <row r="6" customFormat="false" ht="18.75" hidden="false" customHeight="true" outlineLevel="0" collapsed="false">
      <c r="A6" s="30" t="n">
        <v>3</v>
      </c>
      <c r="B6" s="31" t="n">
        <f aca="false">B5*(1+E$2)</f>
        <v>10674.504</v>
      </c>
      <c r="C6" s="31" t="n">
        <f aca="false">Calculateur!B31</f>
        <v>2650</v>
      </c>
      <c r="D6" s="31" t="n">
        <f aca="false">Calculateur!B15*12</f>
        <v>13059.6879400257</v>
      </c>
      <c r="E6" s="35" t="n">
        <f aca="false">B6-C6-D6</f>
        <v>-5035.1839400257</v>
      </c>
      <c r="F6" s="31" t="n">
        <f aca="false">F5+D6</f>
        <v>39179.0638200771</v>
      </c>
      <c r="G6" s="31" t="n">
        <f aca="false">Calculateur!B4-(Calculateur!B12-F6)</f>
        <v>53179.0638200771</v>
      </c>
    </row>
    <row r="7" customFormat="false" ht="18.75" hidden="false" customHeight="true" outlineLevel="0" collapsed="false">
      <c r="A7" s="30" t="n">
        <v>4</v>
      </c>
      <c r="B7" s="33" t="n">
        <f aca="false">B6*(1+E$2)</f>
        <v>10887.99408</v>
      </c>
      <c r="C7" s="33" t="n">
        <f aca="false">Calculateur!B31</f>
        <v>2650</v>
      </c>
      <c r="D7" s="33" t="n">
        <f aca="false">Calculateur!B15*12</f>
        <v>13059.6879400257</v>
      </c>
      <c r="E7" s="34" t="n">
        <f aca="false">B7-C7-D7</f>
        <v>-4821.6938600257</v>
      </c>
      <c r="F7" s="33" t="n">
        <f aca="false">F6+D7</f>
        <v>52238.7517601028</v>
      </c>
      <c r="G7" s="33" t="n">
        <f aca="false">Calculateur!B4-(Calculateur!B12-F7)</f>
        <v>66238.7517601028</v>
      </c>
    </row>
    <row r="8" customFormat="false" ht="18.75" hidden="false" customHeight="true" outlineLevel="0" collapsed="false">
      <c r="A8" s="30" t="n">
        <v>5</v>
      </c>
      <c r="B8" s="31" t="n">
        <f aca="false">B7*(1+E$2)</f>
        <v>11105.7539616</v>
      </c>
      <c r="C8" s="31" t="n">
        <f aca="false">Calculateur!B31</f>
        <v>2650</v>
      </c>
      <c r="D8" s="31" t="n">
        <f aca="false">Calculateur!B15*12</f>
        <v>13059.6879400257</v>
      </c>
      <c r="E8" s="35" t="n">
        <f aca="false">B8-C8-D8</f>
        <v>-4603.9339784257</v>
      </c>
      <c r="F8" s="31" t="n">
        <f aca="false">F7+D8</f>
        <v>65298.4397001285</v>
      </c>
      <c r="G8" s="31" t="n">
        <f aca="false">Calculateur!B4-(Calculateur!B12-F8)</f>
        <v>79298.4397001285</v>
      </c>
    </row>
    <row r="9" customFormat="false" ht="18.75" hidden="false" customHeight="true" outlineLevel="0" collapsed="false">
      <c r="A9" s="30" t="n">
        <v>6</v>
      </c>
      <c r="B9" s="33" t="n">
        <f aca="false">B8*(1+E$2)</f>
        <v>11327.869040832</v>
      </c>
      <c r="C9" s="33" t="n">
        <f aca="false">Calculateur!B31</f>
        <v>2650</v>
      </c>
      <c r="D9" s="33" t="n">
        <f aca="false">Calculateur!B15*12</f>
        <v>13059.6879400257</v>
      </c>
      <c r="E9" s="34" t="n">
        <f aca="false">B9-C9-D9</f>
        <v>-4381.8188991937</v>
      </c>
      <c r="F9" s="33" t="n">
        <f aca="false">F8+D9</f>
        <v>78358.1276401542</v>
      </c>
      <c r="G9" s="33" t="n">
        <f aca="false">Calculateur!B4-(Calculateur!B12-F9)</f>
        <v>92358.1276401542</v>
      </c>
    </row>
    <row r="10" customFormat="false" ht="18.75" hidden="false" customHeight="true" outlineLevel="0" collapsed="false">
      <c r="A10" s="30" t="n">
        <v>7</v>
      </c>
      <c r="B10" s="31" t="n">
        <f aca="false">B9*(1+E$2)</f>
        <v>11554.4264216486</v>
      </c>
      <c r="C10" s="31" t="n">
        <f aca="false">Calculateur!B31</f>
        <v>2650</v>
      </c>
      <c r="D10" s="31" t="n">
        <f aca="false">Calculateur!B15*12</f>
        <v>13059.6879400257</v>
      </c>
      <c r="E10" s="35" t="n">
        <f aca="false">B10-C10-D10</f>
        <v>-4155.26151837706</v>
      </c>
      <c r="F10" s="31" t="n">
        <f aca="false">F9+D10</f>
        <v>91417.8155801799</v>
      </c>
      <c r="G10" s="31" t="n">
        <f aca="false">Calculateur!B4-(Calculateur!B12-F10)</f>
        <v>105417.81558018</v>
      </c>
    </row>
    <row r="11" customFormat="false" ht="18.75" hidden="false" customHeight="true" outlineLevel="0" collapsed="false">
      <c r="A11" s="30" t="n">
        <v>8</v>
      </c>
      <c r="B11" s="33" t="n">
        <f aca="false">B10*(1+E$2)</f>
        <v>11785.5149500816</v>
      </c>
      <c r="C11" s="33" t="n">
        <f aca="false">Calculateur!B31</f>
        <v>2650</v>
      </c>
      <c r="D11" s="33" t="n">
        <f aca="false">Calculateur!B15*12</f>
        <v>13059.6879400257</v>
      </c>
      <c r="E11" s="34" t="n">
        <f aca="false">B11-C11-D11</f>
        <v>-3924.17298994408</v>
      </c>
      <c r="F11" s="33" t="n">
        <f aca="false">F10+D11</f>
        <v>104477.503520206</v>
      </c>
      <c r="G11" s="33" t="n">
        <f aca="false">Calculateur!B4-(Calculateur!B12-F11)</f>
        <v>118477.503520206</v>
      </c>
    </row>
    <row r="12" customFormat="false" ht="18.75" hidden="false" customHeight="true" outlineLevel="0" collapsed="false">
      <c r="A12" s="30" t="n">
        <v>9</v>
      </c>
      <c r="B12" s="31" t="n">
        <f aca="false">B11*(1+E$2)</f>
        <v>12021.2252490832</v>
      </c>
      <c r="C12" s="31" t="n">
        <f aca="false">Calculateur!B31</f>
        <v>2650</v>
      </c>
      <c r="D12" s="31" t="n">
        <f aca="false">Calculateur!B15*12</f>
        <v>13059.6879400257</v>
      </c>
      <c r="E12" s="35" t="n">
        <f aca="false">B12-C12-D12</f>
        <v>-3688.46269094245</v>
      </c>
      <c r="F12" s="31" t="n">
        <f aca="false">F11+D12</f>
        <v>117537.191460231</v>
      </c>
      <c r="G12" s="31" t="n">
        <f aca="false">Calculateur!B4-(Calculateur!B12-F12)</f>
        <v>131537.191460231</v>
      </c>
    </row>
    <row r="13" customFormat="false" ht="18.75" hidden="false" customHeight="true" outlineLevel="0" collapsed="false">
      <c r="A13" s="30" t="n">
        <v>10</v>
      </c>
      <c r="B13" s="33" t="n">
        <f aca="false">B12*(1+E$2)</f>
        <v>12261.6497540649</v>
      </c>
      <c r="C13" s="33" t="n">
        <f aca="false">Calculateur!B31</f>
        <v>2650</v>
      </c>
      <c r="D13" s="33" t="n">
        <f aca="false">Calculateur!B15*12</f>
        <v>13059.6879400257</v>
      </c>
      <c r="E13" s="34" t="n">
        <f aca="false">B13-C13-D13</f>
        <v>-3448.03818596079</v>
      </c>
      <c r="F13" s="33" t="n">
        <f aca="false">F12+D13</f>
        <v>130596.879400257</v>
      </c>
      <c r="G13" s="33" t="n">
        <f aca="false">Calculateur!B4-(Calculateur!B12-F13)</f>
        <v>144596.879400257</v>
      </c>
    </row>
    <row r="14" customFormat="false" ht="18.75" hidden="false" customHeight="true" outlineLevel="0" collapsed="false">
      <c r="A14" s="30" t="n">
        <v>11</v>
      </c>
      <c r="B14" s="31" t="n">
        <f aca="false">B13*(1+E$2)</f>
        <v>12506.8827491462</v>
      </c>
      <c r="C14" s="31" t="n">
        <f aca="false">Calculateur!B31</f>
        <v>2650</v>
      </c>
      <c r="D14" s="31" t="n">
        <f aca="false">Calculateur!B15*12</f>
        <v>13059.6879400257</v>
      </c>
      <c r="E14" s="35" t="n">
        <f aca="false">B14-C14-D14</f>
        <v>-3202.80519087949</v>
      </c>
      <c r="F14" s="31" t="n">
        <f aca="false">F13+D14</f>
        <v>143656.567340283</v>
      </c>
      <c r="G14" s="31" t="n">
        <f aca="false">Calculateur!B4-(Calculateur!B12-F14)</f>
        <v>157656.567340283</v>
      </c>
    </row>
    <row r="15" customFormat="false" ht="18.75" hidden="false" customHeight="true" outlineLevel="0" collapsed="false">
      <c r="A15" s="30" t="n">
        <v>12</v>
      </c>
      <c r="B15" s="33" t="n">
        <f aca="false">B14*(1+E$2)</f>
        <v>12757.0204041291</v>
      </c>
      <c r="C15" s="33" t="n">
        <f aca="false">Calculateur!B31</f>
        <v>2650</v>
      </c>
      <c r="D15" s="33" t="n">
        <f aca="false">Calculateur!B15*12</f>
        <v>13059.6879400257</v>
      </c>
      <c r="E15" s="34" t="n">
        <f aca="false">B15-C15-D15</f>
        <v>-2952.66753589656</v>
      </c>
      <c r="F15" s="33" t="n">
        <f aca="false">F14+D15</f>
        <v>156716.255280308</v>
      </c>
      <c r="G15" s="33" t="n">
        <f aca="false">Calculateur!B4-(Calculateur!B12-F15)</f>
        <v>170716.255280308</v>
      </c>
    </row>
    <row r="16" customFormat="false" ht="18.75" hidden="false" customHeight="true" outlineLevel="0" collapsed="false">
      <c r="A16" s="30" t="n">
        <v>13</v>
      </c>
      <c r="B16" s="31" t="n">
        <f aca="false">B15*(1+E$2)</f>
        <v>13012.1608122117</v>
      </c>
      <c r="C16" s="31" t="n">
        <f aca="false">Calculateur!B31</f>
        <v>2650</v>
      </c>
      <c r="D16" s="31" t="n">
        <f aca="false">Calculateur!B15*12</f>
        <v>13059.6879400257</v>
      </c>
      <c r="E16" s="35" t="n">
        <f aca="false">B16-C16-D16</f>
        <v>-2697.52712781398</v>
      </c>
      <c r="F16" s="31" t="n">
        <f aca="false">F15+D16</f>
        <v>169775.943220334</v>
      </c>
      <c r="G16" s="31" t="n">
        <f aca="false">Calculateur!B4-(Calculateur!B12-F16)</f>
        <v>183775.943220334</v>
      </c>
    </row>
    <row r="17" customFormat="false" ht="18.75" hidden="false" customHeight="true" outlineLevel="0" collapsed="false">
      <c r="A17" s="30" t="n">
        <v>14</v>
      </c>
      <c r="B17" s="33" t="n">
        <f aca="false">B16*(1+E$2)</f>
        <v>13272.404028456</v>
      </c>
      <c r="C17" s="33" t="n">
        <f aca="false">Calculateur!B31</f>
        <v>2650</v>
      </c>
      <c r="D17" s="33" t="n">
        <f aca="false">Calculateur!B15*12</f>
        <v>13059.6879400257</v>
      </c>
      <c r="E17" s="34" t="n">
        <f aca="false">B17-C17-D17</f>
        <v>-2437.28391156975</v>
      </c>
      <c r="F17" s="33" t="n">
        <f aca="false">F16+D17</f>
        <v>182835.63116036</v>
      </c>
      <c r="G17" s="33" t="n">
        <f aca="false">Calculateur!B4-(Calculateur!B12-F17)</f>
        <v>196835.63116036</v>
      </c>
    </row>
    <row r="18" customFormat="false" ht="18.75" hidden="false" customHeight="true" outlineLevel="0" collapsed="false">
      <c r="A18" s="30" t="n">
        <v>15</v>
      </c>
      <c r="B18" s="31" t="n">
        <f aca="false">B17*(1+E$2)</f>
        <v>13537.8521090251</v>
      </c>
      <c r="C18" s="31" t="n">
        <f aca="false">Calculateur!B31</f>
        <v>2650</v>
      </c>
      <c r="D18" s="31" t="n">
        <f aca="false">Calculateur!B15*12</f>
        <v>13059.6879400257</v>
      </c>
      <c r="E18" s="35" t="n">
        <f aca="false">B18-C18-D18</f>
        <v>-2171.83583100063</v>
      </c>
      <c r="F18" s="31" t="n">
        <f aca="false">F17+D18</f>
        <v>195895.319100386</v>
      </c>
      <c r="G18" s="31" t="n">
        <f aca="false">Calculateur!B4-(Calculateur!B12-F18)</f>
        <v>209895.319100386</v>
      </c>
    </row>
    <row r="19" customFormat="false" ht="18.75" hidden="false" customHeight="true" outlineLevel="0" collapsed="false">
      <c r="A19" s="30" t="n">
        <v>16</v>
      </c>
      <c r="B19" s="33" t="n">
        <f aca="false">B18*(1+E$2)</f>
        <v>13808.6091512056</v>
      </c>
      <c r="C19" s="33" t="n">
        <f aca="false">Calculateur!B31</f>
        <v>2650</v>
      </c>
      <c r="D19" s="33" t="n">
        <f aca="false">Calculateur!B15*12</f>
        <v>13059.6879400257</v>
      </c>
      <c r="E19" s="34" t="n">
        <f aca="false">B19-C19-D19</f>
        <v>-1901.07878882012</v>
      </c>
      <c r="F19" s="33" t="n">
        <f aca="false">F18+D19</f>
        <v>208955.007040411</v>
      </c>
      <c r="G19" s="33" t="n">
        <f aca="false">Calculateur!B4-(Calculateur!B12-F19)</f>
        <v>222955.007040411</v>
      </c>
    </row>
    <row r="20" customFormat="false" ht="18.75" hidden="false" customHeight="true" outlineLevel="0" collapsed="false">
      <c r="A20" s="30" t="n">
        <v>17</v>
      </c>
      <c r="B20" s="31" t="n">
        <f aca="false">B19*(1+E$2)</f>
        <v>14084.7813342297</v>
      </c>
      <c r="C20" s="31" t="n">
        <f aca="false">Calculateur!B31</f>
        <v>2650</v>
      </c>
      <c r="D20" s="31" t="n">
        <f aca="false">Calculateur!B15*12</f>
        <v>13059.6879400257</v>
      </c>
      <c r="E20" s="35" t="n">
        <f aca="false">B20-C20-D20</f>
        <v>-1624.90660579601</v>
      </c>
      <c r="F20" s="31" t="n">
        <f aca="false">F19+D20</f>
        <v>222014.694980437</v>
      </c>
      <c r="G20" s="31" t="n">
        <f aca="false">Calculateur!B4-(Calculateur!B12-F20)</f>
        <v>236014.694980437</v>
      </c>
    </row>
    <row r="21" customFormat="false" ht="18.75" hidden="false" customHeight="true" outlineLevel="0" collapsed="false">
      <c r="A21" s="30" t="n">
        <v>18</v>
      </c>
      <c r="B21" s="33" t="n">
        <f aca="false">B20*(1+E$2)</f>
        <v>14366.4769609143</v>
      </c>
      <c r="C21" s="33" t="n">
        <f aca="false">Calculateur!B31</f>
        <v>2650</v>
      </c>
      <c r="D21" s="33" t="n">
        <f aca="false">Calculateur!B15*12</f>
        <v>13059.6879400257</v>
      </c>
      <c r="E21" s="34" t="n">
        <f aca="false">B21-C21-D21</f>
        <v>-1343.21097911142</v>
      </c>
      <c r="F21" s="33" t="n">
        <f aca="false">F20+D21</f>
        <v>235074.382920463</v>
      </c>
      <c r="G21" s="33" t="n">
        <f aca="false">Calculateur!B4-(Calculateur!B12-F21)</f>
        <v>249074.382920463</v>
      </c>
    </row>
    <row r="22" customFormat="false" ht="18.75" hidden="false" customHeight="true" outlineLevel="0" collapsed="false">
      <c r="A22" s="30" t="n">
        <v>19</v>
      </c>
      <c r="B22" s="31" t="n">
        <f aca="false">B21*(1+E$2)</f>
        <v>14653.8065001326</v>
      </c>
      <c r="C22" s="31" t="n">
        <f aca="false">Calculateur!B31</f>
        <v>2650</v>
      </c>
      <c r="D22" s="31" t="n">
        <f aca="false">Calculateur!B15*12</f>
        <v>13059.6879400257</v>
      </c>
      <c r="E22" s="35" t="n">
        <f aca="false">B22-C22-D22</f>
        <v>-1055.88143989313</v>
      </c>
      <c r="F22" s="31" t="n">
        <f aca="false">F21+D22</f>
        <v>248134.070860488</v>
      </c>
      <c r="G22" s="31" t="n">
        <f aca="false">Calculateur!B4-(Calculateur!B12-F22)</f>
        <v>262134.070860488</v>
      </c>
    </row>
    <row r="23" customFormat="false" ht="18.75" hidden="false" customHeight="true" outlineLevel="0" collapsed="false">
      <c r="A23" s="30" t="n">
        <v>20</v>
      </c>
      <c r="B23" s="33" t="n">
        <f aca="false">B22*(1+E$2)</f>
        <v>14946.8826301352</v>
      </c>
      <c r="C23" s="33" t="n">
        <f aca="false">Calculateur!B31</f>
        <v>2650</v>
      </c>
      <c r="D23" s="33" t="n">
        <f aca="false">Calculateur!B15*12</f>
        <v>13059.6879400257</v>
      </c>
      <c r="E23" s="34" t="n">
        <f aca="false">B23-C23-D23</f>
        <v>-762.805309890482</v>
      </c>
      <c r="F23" s="33" t="n">
        <f aca="false">F22+D23</f>
        <v>261193.758800514</v>
      </c>
      <c r="G23" s="32" t="n">
        <f aca="false">Calculateur!B4-(Calculateur!B12-F23)</f>
        <v>275193.758800514</v>
      </c>
    </row>
  </sheetData>
  <mergeCells count="2">
    <mergeCell ref="A1:G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2026-05-19T21:03:48Z</dcterms:created>
  <dc:creator>openpyxl</dc:creator>
  <dc:description/>
  <dc:language>en-US</dc:language>
  <cp:lastModifiedBy/>
  <dcterms:modified xsi:type="dcterms:W3CDTF">2026-05-19T21:03:48Z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